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2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<sst xmlns="http://schemas.openxmlformats.org/spreadsheetml/2006/main" count="182" uniqueCount="67">
  <si>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</si>
  <si>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</si>
  <si>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</si>
  <si>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</si>
  <si>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</si>
  <si>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</si>
  <si>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</si>
  <si>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</si>
  <si>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</si>
  <si>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</si>
  <si>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</si>
  <si>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</si>
  <si>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</si>
  <si>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</si>
  <si>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</si>
  <si>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</si>
  <si>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</si>
  <si>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</si>
  <si>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</si>
  <si>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</si>
  <si>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</si>
  <si>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</si>
  <si>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</si>
  <si>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</si>
  <si>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</si>
  <si>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</si>
  <si>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</si>
  <si>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</si>
  <si>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</si>
  <si>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</si>
  <si>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</si>
  <si>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</si>
  <si>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</si>
  <si>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</si>
  <si>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</si>
  <si>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</si>
  <si>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</si>
  <si>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</si>
  <si>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</si>
  <si>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</si>
  <si>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</si>
  <si>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</si>
  <si>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</si>
  <si>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</si>
  <si>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</si>
  <si>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</si>
  <si>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</si>
  <si>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</si>
  <si>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</si>
  <si>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</si>
  <si>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</si>
  <si>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</si>
  <si>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</si>
  <si>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</si>
  <si>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</si>
  <si>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</si>
  <si>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</si>
  <si>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</si>
  <si>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</si>
  <si>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</si>
  <si>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</si>
  <si>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</si>
  <si>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</si>
  <si>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</si>
  <si>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</si>
  <si>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</si>
  <si>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"Курганская поликлиника №1")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</si>
</sst>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K3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2" max="12" width="9.140625" style="0" customWidth="1"/>
    <col min="13" max="13" width="14.421875" style="0" bestFit="1" customWidth="1"/>
    <col min="14" max="14" width="15.00390625" style="0" bestFit="1" customWidth="1"/>
    <col min="15" max="15" width="9.140625" style="0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16.5</v>
      </c>
      <c r="I7" s="4">
        <f>IF(V_пр_1_8&gt;0,1,0)</f>
        <v>1</v>
      </c>
      <c r="J7" s="4"/>
      <c r="L7" s="14"/>
      <c r="M7" s="14"/>
      <c r="N7" s="14"/>
      <c r="O7" s="9">
        <f>SUM(O8:O23)</f>
        <v>13</v>
      </c>
      <c r="P7" s="26">
        <f>SUM(P8:P23)</f>
        <v>6.5</v>
      </c>
      <c r="Q7" s="12">
        <f>IF(E7=0,0,MAX(O7,P7))</f>
        <v>0</v>
      </c>
    </row>
    <row r="8" spans="1:17" ht="31.5">
      <c r="A8" s="17" t="s">
        <v>20</v>
      </c>
      <c r="B8" s="2">
        <v>0.0013128</v>
      </c>
      <c r="C8" s="4" t="s">
        <v>50</v>
      </c>
      <c r="D8" s="4" t="s">
        <v>50</v>
      </c>
      <c r="E8" s="2">
        <v>0.0009001</v>
      </c>
      <c r="F8" s="2">
        <f>IF(AND(B8=0,E8&gt;0),100,(IF(B8=0,0,E8/B8*100-100)))</f>
        <v>-31.436624009750147</v>
      </c>
      <c r="G8" s="4" t="s">
        <v>50</v>
      </c>
      <c r="H8" s="10">
        <f>Q8</f>
        <v>0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</v>
      </c>
      <c r="Q8" s="12">
        <f aca="true" t="shared" si="0" ref="Q8:Q37">IF(E8=0,0,MAX(O8,P8))</f>
        <v>0</v>
      </c>
    </row>
    <row r="9" spans="1:17" ht="63.75">
      <c r="A9" s="17" t="s">
        <v>21</v>
      </c>
      <c r="B9" s="2">
        <v>0.0029309</v>
      </c>
      <c r="C9" s="4" t="s">
        <v>50</v>
      </c>
      <c r="D9" s="4" t="s">
        <v>50</v>
      </c>
      <c r="E9" s="2">
        <v>0.0025479</v>
      </c>
      <c r="F9" s="2">
        <f>IF(AND(B9=0,E9&gt;0),100,(IF(B9=0,0,E9/B9*100-100)))</f>
        <v>-13.067658398444166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63.75">
      <c r="A10" s="17" t="s">
        <v>22</v>
      </c>
      <c r="B10" s="2">
        <v>0.0001364</v>
      </c>
      <c r="C10" s="4" t="s">
        <v>50</v>
      </c>
      <c r="D10" s="4" t="s">
        <v>50</v>
      </c>
      <c r="E10" s="2">
        <v>0.0002632</v>
      </c>
      <c r="F10" s="2">
        <f>IF(AND(B10=0,E10&gt;0),100,(IF(B10=0,0,E10/B10*100-100)))</f>
        <v>92.96187683284455</v>
      </c>
      <c r="G10" s="4" t="s">
        <v>50</v>
      </c>
      <c r="H10" s="10">
        <f t="shared" si="1"/>
        <v>1</v>
      </c>
      <c r="I10" s="4">
        <f>IF(OR(V_пр_4_2&gt;0,V_пр_4_5&gt;0,V_пр_4_6&gt;0),1,0)</f>
        <v>1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1</v>
      </c>
      <c r="P10" s="11">
        <f>IF(E10=N10,1,(IF(E10&gt;L10,0.5,0)))</f>
        <v>0</v>
      </c>
      <c r="Q10" s="12">
        <f t="shared" si="0"/>
        <v>1</v>
      </c>
    </row>
    <row r="11" spans="1:17" ht="63.75">
      <c r="A11" s="17" t="s">
        <v>23</v>
      </c>
      <c r="B11" s="2">
        <v>0.0038095</v>
      </c>
      <c r="C11" s="4" t="s">
        <v>50</v>
      </c>
      <c r="D11" s="4" t="s">
        <v>50</v>
      </c>
      <c r="E11" s="2">
        <v>0.0022535</v>
      </c>
      <c r="F11" s="2">
        <f>IF(AND(B11=0,E11&gt;0),100,(IF(B11=0,0,E11/B11*100-100)))</f>
        <v>-40.845255282845514</v>
      </c>
      <c r="G11" s="4" t="s">
        <v>50</v>
      </c>
      <c r="H11" s="10">
        <f t="shared" si="1"/>
        <v>0.5</v>
      </c>
      <c r="I11" s="4">
        <f>IF(OR(V_пр_5_2&gt;0,V_пр_5_5&gt;0,V_пр_5_6&gt;0),1,0)</f>
        <v>1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0.5</v>
      </c>
      <c r="Q11" s="12">
        <f t="shared" si="0"/>
        <v>0.5</v>
      </c>
    </row>
    <row r="12" spans="1:17" ht="63.75">
      <c r="A12" s="17" t="s">
        <v>24</v>
      </c>
      <c r="B12" s="2">
        <v>0.0015074</v>
      </c>
      <c r="C12" s="4" t="s">
        <v>50</v>
      </c>
      <c r="D12" s="4" t="s">
        <v>50</v>
      </c>
      <c r="E12" s="2">
        <v>0.0010327</v>
      </c>
      <c r="F12" s="2">
        <f>IF(AND(B12=0,E12&gt;0),100,(IF(B12=0,0,E12/B12*100-100)))</f>
        <v>-31.49130953960463</v>
      </c>
      <c r="G12" s="4" t="s">
        <v>50</v>
      </c>
      <c r="H12" s="10">
        <f t="shared" si="1"/>
        <v>0.5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0.5</v>
      </c>
      <c r="Q12" s="12">
        <f t="shared" si="0"/>
        <v>0.5</v>
      </c>
    </row>
    <row r="13" spans="1:17" ht="31.5">
      <c r="A13" s="17" t="s">
        <v>25</v>
      </c>
      <c r="B13" s="4">
        <v>0.944</v>
      </c>
      <c r="C13" s="2">
        <v>0.95</v>
      </c>
      <c r="D13" s="4" t="s">
        <v>50</v>
      </c>
      <c r="E13" s="2">
        <v>1</v>
      </c>
      <c r="F13" s="4" t="s">
        <v>50</v>
      </c>
      <c r="G13" s="2">
        <f>IF(C13=0,0,E13/C13*100)</f>
        <v>105.26315789473684</v>
      </c>
      <c r="H13" s="10">
        <f t="shared" si="1"/>
        <v>2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2</v>
      </c>
      <c r="P13" s="11">
        <f>IF(E13&gt;L13,1,0)</f>
        <v>1</v>
      </c>
      <c r="Q13" s="12">
        <f t="shared" si="0"/>
        <v>2</v>
      </c>
    </row>
    <row r="14" spans="1:17" ht="63.75">
      <c r="A14" s="17" t="s">
        <v>26</v>
      </c>
      <c r="B14" s="2">
        <v>0.0004106</v>
      </c>
      <c r="C14" s="4" t="s">
        <v>50</v>
      </c>
      <c r="D14" s="4" t="s">
        <v>50</v>
      </c>
      <c r="E14" s="2">
        <v>0.00063</v>
      </c>
      <c r="F14" s="2">
        <f>IF(AND(B14=0,E14&gt;0),100,(IF(B14=0,0,E14/B14*100-100)))</f>
        <v>53.43399902581589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74.25">
      <c r="A15" s="17" t="s">
        <v>27</v>
      </c>
      <c r="B15" s="2">
        <v>0.0013345</v>
      </c>
      <c r="C15" s="4" t="s">
        <v>50</v>
      </c>
      <c r="D15" s="4" t="s">
        <v>50</v>
      </c>
      <c r="E15" s="2">
        <v>0.0010672</v>
      </c>
      <c r="F15" s="2">
        <f>IF(AND(B15=0,E15&gt;0),100,(IF(B15=0,0,E15/B15*100-100)))</f>
        <v>-20.02997377294868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53.25">
      <c r="A16" s="17" t="s">
        <v>28</v>
      </c>
      <c r="B16" s="4">
        <v>0.0002976</v>
      </c>
      <c r="C16" s="2">
        <v>1</v>
      </c>
      <c r="D16" s="4" t="s">
        <v>50</v>
      </c>
      <c r="E16" s="2">
        <v>0.000444</v>
      </c>
      <c r="F16" s="4" t="s">
        <v>50</v>
      </c>
      <c r="G16" s="2">
        <f>IF(C16=0,0,E16/C16*100)</f>
        <v>0.0444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63.75">
      <c r="A17" s="17" t="s">
        <v>29</v>
      </c>
      <c r="B17" s="4">
        <v>0.0003341</v>
      </c>
      <c r="C17" s="2">
        <v>1</v>
      </c>
      <c r="D17" s="4" t="s">
        <v>50</v>
      </c>
      <c r="E17" s="2">
        <v>0.0005256</v>
      </c>
      <c r="F17" s="4" t="s">
        <v>50</v>
      </c>
      <c r="G17" s="2">
        <f>IF(C17=0,0,E17/C17*100)</f>
        <v>0.052559999999999996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3.25">
      <c r="A18" s="17" t="s">
        <v>30</v>
      </c>
      <c r="B18" s="4">
        <v>0.0001909</v>
      </c>
      <c r="C18" s="2">
        <v>1</v>
      </c>
      <c r="D18" s="4" t="s">
        <v>50</v>
      </c>
      <c r="E18" s="2">
        <v>0.0003428</v>
      </c>
      <c r="F18" s="4" t="s">
        <v>50</v>
      </c>
      <c r="G18" s="2">
        <f>IF(C18=0,0,E18/C18*100)</f>
        <v>0.03428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63.75">
      <c r="A19" s="17" t="s">
        <v>31</v>
      </c>
      <c r="B19" s="2">
        <v>0.0059813</v>
      </c>
      <c r="C19" s="4" t="s">
        <v>50</v>
      </c>
      <c r="D19" s="4" t="s">
        <v>50</v>
      </c>
      <c r="E19" s="2">
        <v>0.0048055</v>
      </c>
      <c r="F19" s="2">
        <f>IF(AND(B19=0,E19&gt;0),100,(IF(B19=0,0,E19/B19*100-100)))</f>
        <v>-19.657933893969542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</v>
      </c>
      <c r="Q19" s="12">
        <f t="shared" si="0"/>
        <v>1</v>
      </c>
    </row>
    <row r="20" spans="1:17" ht="74.25">
      <c r="A20" s="17" t="s">
        <v>32</v>
      </c>
      <c r="B20" s="2">
        <v>0</v>
      </c>
      <c r="C20" s="4" t="s">
        <v>50</v>
      </c>
      <c r="D20" s="4" t="s">
        <v>50</v>
      </c>
      <c r="E20" s="2">
        <v>0.0010417</v>
      </c>
      <c r="F20" s="2">
        <f>IF(AND(B20=0,E20&gt;0),100,(IF(B20=0,0,E20/B20*100-100)))</f>
        <v>100</v>
      </c>
      <c r="G20" s="4" t="s">
        <v>50</v>
      </c>
      <c r="H20" s="10">
        <f t="shared" si="1"/>
        <v>1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1</v>
      </c>
      <c r="Q20" s="12">
        <f t="shared" si="0"/>
        <v>1</v>
      </c>
    </row>
    <row r="21" spans="1:17" ht="74.25">
      <c r="A21" s="17" t="s">
        <v>33</v>
      </c>
      <c r="B21" s="2">
        <v>6.5E-06</v>
      </c>
      <c r="C21" s="4" t="s">
        <v>50</v>
      </c>
      <c r="D21" s="4" t="s">
        <v>50</v>
      </c>
      <c r="E21" s="2">
        <v>1.04E-05</v>
      </c>
      <c r="F21" s="2">
        <f>IF(AND(B21=0,E21&gt;0),100,(IF(B21=0,0,E21/B21*100-100)))</f>
        <v>60</v>
      </c>
      <c r="G21" s="4" t="s">
        <v>50</v>
      </c>
      <c r="H21" s="10">
        <f t="shared" si="1"/>
        <v>0.5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0.5</v>
      </c>
      <c r="Q21" s="12">
        <f t="shared" si="0"/>
        <v>0.5</v>
      </c>
    </row>
    <row r="22" spans="1:17" ht="21">
      <c r="A22" s="17" t="s">
        <v>34</v>
      </c>
      <c r="B22" s="4" t="s">
        <v>50</v>
      </c>
      <c r="C22" s="4" t="s">
        <v>50</v>
      </c>
      <c r="D22" s="2">
        <v>0.13663333333333336</v>
      </c>
      <c r="E22" s="2">
        <v>0.1011</v>
      </c>
      <c r="F22" s="2">
        <f>IF(AND(D22=0,E22&gt;0),100,(IF(D22=0,0,E22/D22*100-100)))</f>
        <v>-26.006343010490383</v>
      </c>
      <c r="G22" s="4" t="s">
        <v>50</v>
      </c>
      <c r="H22" s="10">
        <f t="shared" si="1"/>
        <v>3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3</v>
      </c>
      <c r="P22" s="11">
        <f>IF(E22=M22,3,(IF(E22&lt;L22,0.5,0)))</f>
        <v>0.5</v>
      </c>
      <c r="Q22" s="12">
        <f t="shared" si="0"/>
        <v>3</v>
      </c>
    </row>
    <row r="23" spans="1:17" ht="31.5">
      <c r="A23" s="17" t="s">
        <v>35</v>
      </c>
      <c r="B23" s="4" t="s">
        <v>50</v>
      </c>
      <c r="C23" s="4" t="s">
        <v>50</v>
      </c>
      <c r="D23" s="2">
        <v>0.00014356666666666667</v>
      </c>
      <c r="E23" s="2">
        <v>7.31E-05</v>
      </c>
      <c r="F23" s="2">
        <f>IF(AND(D23=0,E23&gt;0),100,(IF(D23=0,0,E23/D23*100-100)))</f>
        <v>-49.08288832133736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0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0.5</v>
      </c>
      <c r="P24" s="11">
        <f>SUM(P25:P31)</f>
        <v>3</v>
      </c>
      <c r="Q24" s="12">
        <f t="shared" si="0"/>
        <v>0</v>
      </c>
    </row>
    <row r="25" spans="1:17" s="24" customFormat="1" ht="21">
      <c r="A25" s="18" t="s">
        <v>36</v>
      </c>
      <c r="B25" s="19" t="s">
        <v>50</v>
      </c>
      <c r="C25" s="20">
        <v>0</v>
      </c>
      <c r="D25" s="19" t="s">
        <v>50</v>
      </c>
      <c r="E25" s="20">
        <v>0</v>
      </c>
      <c r="F25" s="19" t="s">
        <v>50</v>
      </c>
      <c r="G25" s="20">
        <f aca="true" t="shared" si="2" ref="G25:G30">IF(C25=0,0,E25/C25*100)</f>
        <v>0</v>
      </c>
      <c r="H25" s="10">
        <f t="shared" si="1"/>
        <v>0</v>
      </c>
      <c r="I25" s="19">
        <f>IF(OR(V_пр_19_3&gt;0,V_пр_19_5&gt;0,V_пр_19_7&gt;0),1,0)</f>
        <v>0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3.75">
      <c r="A26" s="17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f t="shared" si="2"/>
        <v>0</v>
      </c>
      <c r="H26" s="10">
        <f t="shared" si="1"/>
        <v>0</v>
      </c>
      <c r="I26" s="4">
        <f>IF(OR(V_пр_20_3&gt;0,V_пр_20_5&gt;0,V_пр_20_7&gt;0),1,0)</f>
        <v>0</v>
      </c>
      <c r="J26" s="4"/>
      <c r="L26" s="14">
        <v>0.8</v>
      </c>
      <c r="M26" s="14">
        <v>0.4286</v>
      </c>
      <c r="N26" s="14">
        <v>1</v>
      </c>
      <c r="O26" s="27">
        <f t="shared" si="3"/>
        <v>0</v>
      </c>
      <c r="P26" s="11">
        <f>IF(E26&gt;L26,0.5,0)</f>
        <v>0</v>
      </c>
      <c r="Q26" s="12">
        <f t="shared" si="0"/>
        <v>0</v>
      </c>
    </row>
    <row r="27" spans="1:17" ht="53.25">
      <c r="A27" s="17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f t="shared" si="2"/>
        <v>0</v>
      </c>
      <c r="H27" s="10">
        <f t="shared" si="1"/>
        <v>0</v>
      </c>
      <c r="I27" s="4">
        <f>IF(OR(V_пр_21_3&gt;0,V_пр_21_5&gt;0,V_пр_21_7&gt;0),1,0)</f>
        <v>0</v>
      </c>
      <c r="J27" s="4"/>
      <c r="L27" s="14">
        <v>0.787</v>
      </c>
      <c r="M27" s="14">
        <v>0</v>
      </c>
      <c r="N27" s="14">
        <v>1</v>
      </c>
      <c r="O27" s="27">
        <f t="shared" si="3"/>
        <v>0</v>
      </c>
      <c r="P27" s="11">
        <f>IF(E27&gt;L27,0.5,0)</f>
        <v>0</v>
      </c>
      <c r="Q27" s="12">
        <f t="shared" si="0"/>
        <v>0</v>
      </c>
    </row>
    <row r="28" spans="1:17" ht="53.25">
      <c r="A28" s="17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f t="shared" si="2"/>
        <v>0</v>
      </c>
      <c r="H28" s="10">
        <f t="shared" si="1"/>
        <v>0</v>
      </c>
      <c r="I28" s="4">
        <f>IF(OR(V_пр_22_3&gt;0,V_пр_22_5&gt;0,V_пр_22_7&gt;0),1,0)</f>
        <v>0</v>
      </c>
      <c r="J28" s="4"/>
      <c r="L28" s="14">
        <v>0.78</v>
      </c>
      <c r="M28" s="14">
        <v>0.1176</v>
      </c>
      <c r="N28" s="14">
        <v>1</v>
      </c>
      <c r="O28" s="27">
        <f t="shared" si="3"/>
        <v>0</v>
      </c>
      <c r="P28" s="11">
        <f>IF(E28&gt;L28,0.5,0)</f>
        <v>0</v>
      </c>
      <c r="Q28" s="12">
        <f t="shared" si="0"/>
        <v>0</v>
      </c>
    </row>
    <row r="29" spans="1:17" ht="53.25">
      <c r="A29" s="17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f t="shared" si="2"/>
        <v>0</v>
      </c>
      <c r="H29" s="10">
        <f t="shared" si="1"/>
        <v>0</v>
      </c>
      <c r="I29" s="4">
        <f>IF(OR(V_пр_23_3&gt;0,V_пр_23_5&gt;0,V_пр_23_7&gt;0),1,0)</f>
        <v>0</v>
      </c>
      <c r="J29" s="4"/>
      <c r="L29" s="14">
        <v>0.883</v>
      </c>
      <c r="M29" s="14">
        <v>0</v>
      </c>
      <c r="N29" s="14">
        <v>1</v>
      </c>
      <c r="O29" s="27">
        <f t="shared" si="3"/>
        <v>0</v>
      </c>
      <c r="P29" s="11">
        <f>IF(E29&gt;L29,1,0)</f>
        <v>0</v>
      </c>
      <c r="Q29" s="12">
        <f t="shared" si="0"/>
        <v>0</v>
      </c>
    </row>
    <row r="30" spans="1:17" ht="74.25">
      <c r="A30" s="17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f t="shared" si="2"/>
        <v>0</v>
      </c>
      <c r="H30" s="10">
        <f t="shared" si="1"/>
        <v>0</v>
      </c>
      <c r="I30" s="4">
        <f>IF(OR(V_пр_24_3&gt;0,V_пр_24_5&gt;0,V_пр_24_7&gt;0),1,0)</f>
        <v>0</v>
      </c>
      <c r="J30" s="4"/>
      <c r="L30" s="14">
        <v>0.883</v>
      </c>
      <c r="M30" s="14">
        <v>0.6714</v>
      </c>
      <c r="N30" s="14">
        <v>1</v>
      </c>
      <c r="O30" s="27">
        <f t="shared" si="3"/>
        <v>0</v>
      </c>
      <c r="P30" s="11">
        <f>IF(E30&gt;L30,0.5,0)</f>
        <v>0</v>
      </c>
      <c r="Q30" s="12">
        <f t="shared" si="0"/>
        <v>0</v>
      </c>
    </row>
    <row r="31" spans="1:17" ht="15">
      <c r="A31" s="17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f>IF(AND(D31=0,E31&gt;0),100,(IF(D31=0,0,E31/D31*100-100)))</f>
        <v>0</v>
      </c>
      <c r="G31" s="4" t="s">
        <v>50</v>
      </c>
      <c r="H31" s="10">
        <f t="shared" si="1"/>
        <v>0</v>
      </c>
      <c r="I31" s="4">
        <f>IF(OR(V_пр_25_4&gt;0,V_пр_25_5&gt;0,V_пр_25_6&gt;0),1,0)</f>
        <v>0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0.5</v>
      </c>
      <c r="P31" s="11">
        <f>IF(E31=M31,3,(IF(E31&lt;L31,0.5,0)))</f>
        <v>3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3</v>
      </c>
      <c r="I32" s="4">
        <f>IF(V_пр_26_8&gt;0,1,0)</f>
        <v>1</v>
      </c>
      <c r="J32" s="4"/>
      <c r="L32" s="14"/>
      <c r="M32" s="14"/>
      <c r="N32" s="14"/>
      <c r="O32" s="10">
        <f>SUM(O33:O37)</f>
        <v>2</v>
      </c>
      <c r="P32" s="11">
        <f>SUM(P33:P37)</f>
        <v>3</v>
      </c>
      <c r="Q32" s="12">
        <f t="shared" si="0"/>
        <v>0</v>
      </c>
    </row>
    <row r="33" spans="1:17" ht="31.5">
      <c r="A33" s="17" t="s">
        <v>43</v>
      </c>
      <c r="B33" s="2">
        <v>0.149</v>
      </c>
      <c r="C33" s="4">
        <v>0</v>
      </c>
      <c r="D33" s="4" t="s">
        <v>50</v>
      </c>
      <c r="E33" s="2">
        <v>0.25</v>
      </c>
      <c r="F33" s="2">
        <f>IF(AND(B33=0,E33&gt;0),100,(IF(B33=0,0,E33/B33*100-100)))</f>
        <v>67.78523489932886</v>
      </c>
      <c r="G33" s="4" t="s">
        <v>50</v>
      </c>
      <c r="H33" s="10">
        <f t="shared" si="1"/>
        <v>1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1</v>
      </c>
      <c r="P33" s="11">
        <f>IF(E33=N33,1,(IF(E33&gt;L33,0.5,0)))</f>
        <v>1</v>
      </c>
      <c r="Q33" s="12">
        <f t="shared" si="0"/>
        <v>1</v>
      </c>
    </row>
    <row r="34" spans="1:17" ht="42">
      <c r="A34" s="17" t="s">
        <v>44</v>
      </c>
      <c r="B34" s="4">
        <v>0.111</v>
      </c>
      <c r="C34" s="2">
        <v>0.95</v>
      </c>
      <c r="D34" s="4" t="s">
        <v>50</v>
      </c>
      <c r="E34" s="2">
        <v>0.741</v>
      </c>
      <c r="F34" s="4" t="s">
        <v>50</v>
      </c>
      <c r="G34" s="2">
        <f>IF(C34=0,0,E34/C34*100)</f>
        <v>78</v>
      </c>
      <c r="H34" s="10">
        <f t="shared" si="1"/>
        <v>0.5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0.5</v>
      </c>
      <c r="Q34" s="12">
        <f t="shared" si="0"/>
        <v>0.5</v>
      </c>
    </row>
    <row r="35" spans="1:17" ht="53.2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53.25">
      <c r="A36" s="17" t="s">
        <v>46</v>
      </c>
      <c r="B36" s="2">
        <v>0.0004</v>
      </c>
      <c r="C36" s="4" t="s">
        <v>50</v>
      </c>
      <c r="D36" s="4" t="s">
        <v>50</v>
      </c>
      <c r="E36" s="2">
        <v>0.0007692</v>
      </c>
      <c r="F36" s="2">
        <f>IF(AND(B36=0,E36&gt;0),100,(IF(B36=0,0,E36/B36*100-100)))</f>
        <v>92.30000000000001</v>
      </c>
      <c r="G36" s="4" t="s">
        <v>50</v>
      </c>
      <c r="H36" s="10">
        <f t="shared" si="1"/>
        <v>1</v>
      </c>
      <c r="I36" s="4">
        <f>IF(OR(V_пр_30_2&gt;0,V_пр_30_5&gt;0,V_пр_30_6&gt;0),1,0)</f>
        <v>1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1</v>
      </c>
      <c r="P36" s="11">
        <f>IF(E36=N36,1,(IF(E36&gt;L36,0.5,0)))</f>
        <v>0</v>
      </c>
      <c r="Q36" s="12">
        <f t="shared" si="0"/>
        <v>1</v>
      </c>
    </row>
    <row r="37" spans="1:17" ht="42">
      <c r="A37" s="17" t="s">
        <v>47</v>
      </c>
      <c r="B37" s="4">
        <v>0.883</v>
      </c>
      <c r="C37" s="2">
        <v>0.95</v>
      </c>
      <c r="D37" s="4" t="s">
        <v>50</v>
      </c>
      <c r="E37" s="2">
        <v>0.888</v>
      </c>
      <c r="F37" s="4" t="s">
        <v>50</v>
      </c>
      <c r="G37" s="2">
        <f>IF(C37=0,0,E37/C37*100)</f>
        <v>93.47368421052632</v>
      </c>
      <c r="H37" s="10">
        <f t="shared" si="1"/>
        <v>0.5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0.5</v>
      </c>
      <c r="Q37" s="12">
        <f t="shared" si="0"/>
        <v>0.5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1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19.5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19.5</v>
      </c>
      <c r="P46" s="26">
        <f>V_пр_32_8+V_пр_26_8+V_пр_18_8+V_пр_1_8</f>
        <v>19.5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Зяблова Е.А.</cp:lastModifiedBy>
  <cp:lastPrinted>2022-11-25T10:14:21Z</cp:lastPrinted>
  <dcterms:created xsi:type="dcterms:W3CDTF">2022-06-27T03:43:26Z</dcterms:created>
  <dcterms:modified xsi:type="dcterms:W3CDTF">2022-12-28T11:27:17Z</dcterms:modified>
  <cp:category/>
  <cp:version/>
  <cp:contentType/>
  <cp:contentStatus/>
</cp:coreProperties>
</file>